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90" windowHeight="126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<sst xmlns="http://schemas.openxmlformats.org/spreadsheetml/2006/main" count="42" uniqueCount="29">
  <si>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PROJEKT PUP</t>
  </si>
  <si>
    <t>OZNACZONY Z CZWARTĄ CYFRĄ '7'</t>
  </si>
  <si>
    <t>OZNACZONY Z CZWARTĄ CYFRĄ '9'</t>
  </si>
  <si>
    <t>PROJEKT WSPÓŁFINANSOWANY Z EFS</t>
  </si>
  <si>
    <t>ŚRODKI FP NA FINANSOWANIE PODATKU OD TOWARÓW I USŁUG VAT</t>
  </si>
  <si>
    <t>1.</t>
  </si>
  <si>
    <t>2.</t>
  </si>
  <si>
    <t>dotacja na rozpoczęcie działalności gospodarczej</t>
  </si>
  <si>
    <t>refundacja kosztów wyposażenie/doposażenia stanowiska pracy</t>
  </si>
  <si>
    <t xml:space="preserve">inne formy wspracia </t>
  </si>
  <si>
    <t>Przykład projektu PUP w ramach PO WER</t>
  </si>
  <si>
    <t xml:space="preserve"> ŁĄCZNA KWOTA</t>
  </si>
  <si>
    <t xml:space="preserve">Decyzja MRPiPS określająca limit środków FP na dany rok na projekt współfinansowane z EFS w ramach PO WER
</t>
  </si>
  <si>
    <t>wydatki podlegające rozliczeniu z KE</t>
  </si>
  <si>
    <t>wydatki nierejestrowane w SL i nierozliczane z KE</t>
  </si>
  <si>
    <t>1.1</t>
  </si>
  <si>
    <t>1.2</t>
  </si>
  <si>
    <t>1.3</t>
  </si>
  <si>
    <t>2.1</t>
  </si>
  <si>
    <t>2.2</t>
  </si>
  <si>
    <t xml:space="preserve">1 870 zł = 10 000,00 * 18,7% </t>
  </si>
  <si>
    <t>40 650 zł = 50 000,00 - (50 000 * 18,7%)</t>
  </si>
  <si>
    <t>8 130 zł = 10 000,00 - (10 000 * 18,7%)</t>
  </si>
  <si>
    <t>9 350 zł = 50 000,00 * 18,7%</t>
  </si>
  <si>
    <t>część EFS - 84,28%</t>
  </si>
  <si>
    <t>część wkładu krajowego - 15,72%</t>
  </si>
  <si>
    <t>Umowa o dofinansowanie projektu EFS (pkt. III.2 komentarza)</t>
  </si>
  <si>
    <t>Wniosek o płatność projektu PUP (pkt. III.4 komentarza)</t>
  </si>
  <si>
    <t>wydatki podlegające rozliczeniu z KE według zestawień poniesionych kosztów sporządzonych z uwzględnieniem pomniejszenia o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</si>
</sst>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 style="thin"/>
      <bottom style="thin"/>
    </border>
    <border>
      <left style="medium"/>
      <right style="medium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168" fontId="44" fillId="33" borderId="0" xfId="0" applyNumberFormat="1" applyFont="1" applyFill="1" applyAlignment="1">
      <alignment horizontal="right"/>
    </xf>
    <xf numFmtId="168" fontId="44" fillId="0" borderId="0" xfId="0" applyNumberFormat="1" applyFont="1" applyAlignment="1">
      <alignment horizontal="right"/>
    </xf>
    <xf numFmtId="168" fontId="45" fillId="16" borderId="11" xfId="0" applyNumberFormat="1" applyFont="1" applyFill="1" applyBorder="1" applyAlignment="1">
      <alignment horizontal="right" vertical="center" wrapText="1"/>
    </xf>
    <xf numFmtId="168" fontId="45" fillId="16" borderId="12" xfId="0" applyNumberFormat="1" applyFont="1" applyFill="1" applyBorder="1" applyAlignment="1">
      <alignment horizontal="right" vertical="center" wrapText="1"/>
    </xf>
    <xf numFmtId="168" fontId="45" fillId="16" borderId="13" xfId="0" applyNumberFormat="1" applyFont="1" applyFill="1" applyBorder="1" applyAlignment="1">
      <alignment horizontal="right" vertical="center" wrapText="1"/>
    </xf>
    <xf numFmtId="168" fontId="45" fillId="16" borderId="14" xfId="0" applyNumberFormat="1" applyFont="1" applyFill="1" applyBorder="1" applyAlignment="1">
      <alignment horizontal="right" vertical="center" wrapText="1"/>
    </xf>
    <xf numFmtId="168" fontId="45" fillId="16" borderId="15" xfId="0" applyNumberFormat="1" applyFont="1" applyFill="1" applyBorder="1" applyAlignment="1">
      <alignment horizontal="right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6" fillId="22" borderId="17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5" fillId="16" borderId="18" xfId="0" applyFont="1" applyFill="1" applyBorder="1" applyAlignment="1">
      <alignment vertical="center"/>
    </xf>
    <xf numFmtId="0" fontId="45" fillId="16" borderId="12" xfId="0" applyFont="1" applyFill="1" applyBorder="1" applyAlignment="1">
      <alignment vertical="center"/>
    </xf>
    <xf numFmtId="0" fontId="45" fillId="16" borderId="19" xfId="0" applyFont="1" applyFill="1" applyBorder="1" applyAlignment="1">
      <alignment vertical="center"/>
    </xf>
    <xf numFmtId="168" fontId="45" fillId="16" borderId="18" xfId="0" applyNumberFormat="1" applyFont="1" applyFill="1" applyBorder="1" applyAlignment="1">
      <alignment horizontal="right" vertical="center" wrapText="1"/>
    </xf>
    <xf numFmtId="168" fontId="46" fillId="22" borderId="20" xfId="0" applyNumberFormat="1" applyFont="1" applyFill="1" applyBorder="1" applyAlignment="1">
      <alignment horizontal="right" vertical="center" wrapText="1"/>
    </xf>
    <xf numFmtId="168" fontId="46" fillId="22" borderId="11" xfId="0" applyNumberFormat="1" applyFont="1" applyFill="1" applyBorder="1" applyAlignment="1">
      <alignment horizontal="right" vertical="center" wrapText="1"/>
    </xf>
    <xf numFmtId="0" fontId="46" fillId="22" borderId="16" xfId="0" applyFont="1" applyFill="1" applyBorder="1" applyAlignment="1">
      <alignment horizontal="center" vertical="center"/>
    </xf>
    <xf numFmtId="168" fontId="45" fillId="35" borderId="11" xfId="0" applyNumberFormat="1" applyFont="1" applyFill="1" applyBorder="1" applyAlignment="1">
      <alignment horizontal="right" vertical="center" wrapText="1"/>
    </xf>
    <xf numFmtId="168" fontId="45" fillId="35" borderId="12" xfId="0" applyNumberFormat="1" applyFont="1" applyFill="1" applyBorder="1" applyAlignment="1">
      <alignment horizontal="right" vertical="center" wrapText="1"/>
    </xf>
    <xf numFmtId="168" fontId="45" fillId="35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22" borderId="21" xfId="0" applyFont="1" applyFill="1" applyBorder="1" applyAlignment="1">
      <alignment horizontal="center" vertical="center"/>
    </xf>
    <xf numFmtId="168" fontId="46" fillId="22" borderId="13" xfId="0" applyNumberFormat="1" applyFont="1" applyFill="1" applyBorder="1" applyAlignment="1">
      <alignment horizontal="right" vertical="center" wrapText="1"/>
    </xf>
    <xf numFmtId="0" fontId="46" fillId="22" borderId="22" xfId="0" applyFont="1" applyFill="1" applyBorder="1" applyAlignment="1">
      <alignment vertical="center"/>
    </xf>
    <xf numFmtId="168" fontId="45" fillId="16" borderId="17" xfId="0" applyNumberFormat="1" applyFont="1" applyFill="1" applyBorder="1" applyAlignment="1">
      <alignment horizontal="right" vertical="center" wrapText="1"/>
    </xf>
    <xf numFmtId="168" fontId="45" fillId="16" borderId="23" xfId="0" applyNumberFormat="1" applyFont="1" applyFill="1" applyBorder="1" applyAlignment="1">
      <alignment horizontal="right" vertical="center" wrapText="1"/>
    </xf>
    <xf numFmtId="0" fontId="46" fillId="22" borderId="24" xfId="0" applyFont="1" applyFill="1" applyBorder="1" applyAlignment="1">
      <alignment vertical="center"/>
    </xf>
    <xf numFmtId="0" fontId="46" fillId="22" borderId="22" xfId="0" applyFont="1" applyFill="1" applyBorder="1" applyAlignment="1">
      <alignment vertical="center" wrapText="1"/>
    </xf>
    <xf numFmtId="168" fontId="45" fillId="35" borderId="11" xfId="0" applyNumberFormat="1" applyFont="1" applyFill="1" applyBorder="1" applyAlignment="1">
      <alignment/>
    </xf>
    <xf numFmtId="168" fontId="45" fillId="35" borderId="12" xfId="0" applyNumberFormat="1" applyFont="1" applyFill="1" applyBorder="1" applyAlignment="1">
      <alignment/>
    </xf>
    <xf numFmtId="168" fontId="45" fillId="35" borderId="13" xfId="0" applyNumberFormat="1" applyFont="1" applyFill="1" applyBorder="1" applyAlignment="1">
      <alignment/>
    </xf>
    <xf numFmtId="168" fontId="46" fillId="22" borderId="13" xfId="0" applyNumberFormat="1" applyFont="1" applyFill="1" applyBorder="1" applyAlignment="1">
      <alignment vertical="center"/>
    </xf>
    <xf numFmtId="168" fontId="45" fillId="16" borderId="11" xfId="0" applyNumberFormat="1" applyFont="1" applyFill="1" applyBorder="1" applyAlignment="1">
      <alignment vertical="center"/>
    </xf>
    <xf numFmtId="168" fontId="45" fillId="16" borderId="25" xfId="0" applyNumberFormat="1" applyFont="1" applyFill="1" applyBorder="1" applyAlignment="1">
      <alignment vertical="center"/>
    </xf>
    <xf numFmtId="168" fontId="45" fillId="16" borderId="13" xfId="0" applyNumberFormat="1" applyFont="1" applyFill="1" applyBorder="1" applyAlignment="1">
      <alignment vertical="center"/>
    </xf>
    <xf numFmtId="168" fontId="46" fillId="22" borderId="11" xfId="0" applyNumberFormat="1" applyFont="1" applyFill="1" applyBorder="1" applyAlignment="1">
      <alignment vertical="center"/>
    </xf>
    <xf numFmtId="168" fontId="45" fillId="16" borderId="26" xfId="0" applyNumberFormat="1" applyFont="1" applyFill="1" applyBorder="1" applyAlignment="1">
      <alignment vertical="center"/>
    </xf>
    <xf numFmtId="168" fontId="45" fillId="16" borderId="27" xfId="0" applyNumberFormat="1" applyFont="1" applyFill="1" applyBorder="1" applyAlignment="1">
      <alignment vertical="center"/>
    </xf>
    <xf numFmtId="168" fontId="46" fillId="22" borderId="20" xfId="0" applyNumberFormat="1" applyFont="1" applyFill="1" applyBorder="1" applyAlignment="1">
      <alignment vertical="center"/>
    </xf>
    <xf numFmtId="168" fontId="46" fillId="22" borderId="10" xfId="0" applyNumberFormat="1" applyFont="1" applyFill="1" applyBorder="1" applyAlignment="1">
      <alignment vertical="center"/>
    </xf>
    <xf numFmtId="168" fontId="45" fillId="35" borderId="17" xfId="0" applyNumberFormat="1" applyFont="1" applyFill="1" applyBorder="1" applyAlignment="1">
      <alignment/>
    </xf>
    <xf numFmtId="168" fontId="45" fillId="35" borderId="23" xfId="0" applyNumberFormat="1" applyFont="1" applyFill="1" applyBorder="1" applyAlignment="1">
      <alignment/>
    </xf>
    <xf numFmtId="168" fontId="45" fillId="35" borderId="15" xfId="0" applyNumberFormat="1" applyFont="1" applyFill="1" applyBorder="1" applyAlignment="1">
      <alignment/>
    </xf>
    <xf numFmtId="0" fontId="45" fillId="17" borderId="20" xfId="0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168" fontId="46" fillId="35" borderId="20" xfId="0" applyNumberFormat="1" applyFont="1" applyFill="1" applyBorder="1" applyAlignment="1">
      <alignment horizontal="right" vertical="center"/>
    </xf>
    <xf numFmtId="168" fontId="46" fillId="35" borderId="20" xfId="0" applyNumberFormat="1" applyFont="1" applyFill="1" applyBorder="1" applyAlignment="1">
      <alignment vertical="center"/>
    </xf>
    <xf numFmtId="168" fontId="46" fillId="35" borderId="16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168" fontId="48" fillId="34" borderId="16" xfId="0" applyNumberFormat="1" applyFont="1" applyFill="1" applyBorder="1" applyAlignment="1">
      <alignment horizontal="right" vertical="center"/>
    </xf>
    <xf numFmtId="168" fontId="48" fillId="17" borderId="20" xfId="0" applyNumberFormat="1" applyFont="1" applyFill="1" applyBorder="1" applyAlignment="1">
      <alignment vertical="center"/>
    </xf>
    <xf numFmtId="168" fontId="48" fillId="18" borderId="16" xfId="0" applyNumberFormat="1" applyFont="1" applyFill="1" applyBorder="1" applyAlignment="1">
      <alignment vertical="center"/>
    </xf>
    <xf numFmtId="49" fontId="45" fillId="34" borderId="11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46" fillId="2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5" fillId="35" borderId="18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horizontal="left" vertical="center"/>
    </xf>
    <xf numFmtId="0" fontId="45" fillId="35" borderId="32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45" fillId="16" borderId="33" xfId="0" applyFont="1" applyFill="1" applyBorder="1" applyAlignment="1">
      <alignment horizontal="left" vertical="center"/>
    </xf>
    <xf numFmtId="0" fontId="45" fillId="16" borderId="34" xfId="0" applyFont="1" applyFill="1" applyBorder="1" applyAlignment="1">
      <alignment horizontal="left" vertical="center"/>
    </xf>
    <xf numFmtId="0" fontId="45" fillId="16" borderId="18" xfId="0" applyFont="1" applyFill="1" applyBorder="1" applyAlignment="1">
      <alignment horizontal="left" vertical="center"/>
    </xf>
    <xf numFmtId="0" fontId="45" fillId="16" borderId="31" xfId="0" applyFont="1" applyFill="1" applyBorder="1" applyAlignment="1">
      <alignment horizontal="left" vertical="center"/>
    </xf>
    <xf numFmtId="0" fontId="45" fillId="16" borderId="32" xfId="0" applyFont="1" applyFill="1" applyBorder="1" applyAlignment="1">
      <alignment horizontal="left" vertical="center"/>
    </xf>
    <xf numFmtId="0" fontId="46" fillId="22" borderId="1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5" fillId="16" borderId="12" xfId="0" applyFont="1" applyFill="1" applyBorder="1" applyAlignment="1">
      <alignment horizontal="left" vertical="center"/>
    </xf>
    <xf numFmtId="0" fontId="45" fillId="16" borderId="36" xfId="0" applyFont="1" applyFill="1" applyBorder="1" applyAlignment="1">
      <alignment horizontal="left" vertical="center"/>
    </xf>
    <xf numFmtId="0" fontId="45" fillId="16" borderId="37" xfId="0" applyFont="1" applyFill="1" applyBorder="1" applyAlignment="1">
      <alignment horizontal="left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left" vertical="center"/>
    </xf>
    <xf numFmtId="0" fontId="45" fillId="35" borderId="36" xfId="0" applyFont="1" applyFill="1" applyBorder="1" applyAlignment="1">
      <alignment horizontal="left" vertical="center"/>
    </xf>
    <xf numFmtId="0" fontId="45" fillId="35" borderId="37" xfId="0" applyFont="1" applyFill="1" applyBorder="1" applyAlignment="1">
      <alignment horizontal="left" vertical="center"/>
    </xf>
    <xf numFmtId="0" fontId="45" fillId="35" borderId="19" xfId="0" applyFont="1" applyFill="1" applyBorder="1" applyAlignment="1">
      <alignment horizontal="left" vertical="center"/>
    </xf>
    <xf numFmtId="0" fontId="45" fillId="35" borderId="33" xfId="0" applyFont="1" applyFill="1" applyBorder="1" applyAlignment="1">
      <alignment horizontal="left" vertical="center"/>
    </xf>
    <xf numFmtId="0" fontId="45" fillId="35" borderId="34" xfId="0" applyFont="1" applyFill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6" fillId="22" borderId="2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15.8515625" style="1" customWidth="1"/>
    <col min="4" max="4" width="9.28125" style="1" customWidth="1"/>
    <col min="5" max="5" width="14.00390625" style="1" customWidth="1"/>
    <col min="6" max="6" width="18.7109375" style="1" customWidth="1"/>
    <col min="7" max="7" width="22.8515625" style="1" customWidth="1"/>
    <col min="8" max="9" width="26.421875" style="1" customWidth="1"/>
    <col min="10" max="10" width="58.8515625" style="1" customWidth="1"/>
    <col min="11" max="16384" width="9.140625" style="1" customWidth="1"/>
  </cols>
  <sheetData>
    <row r="1" ht="15.75" thickBot="1">
      <c r="A1" s="25" t="s">
        <v>10</v>
      </c>
    </row>
    <row r="2" spans="8:9" ht="36" customHeight="1" thickBot="1">
      <c r="H2" s="48" t="s">
        <v>24</v>
      </c>
      <c r="I2" s="49" t="s">
        <v>25</v>
      </c>
    </row>
    <row r="3" spans="1:9" s="54" customFormat="1" ht="35.25" customHeight="1" thickBot="1">
      <c r="A3" s="58" t="s">
        <v>12</v>
      </c>
      <c r="B3" s="59"/>
      <c r="C3" s="59"/>
      <c r="D3" s="59"/>
      <c r="E3" s="59"/>
      <c r="F3" s="59"/>
      <c r="G3" s="12" t="s">
        <v>11</v>
      </c>
      <c r="H3" s="48" t="s">
        <v>1</v>
      </c>
      <c r="I3" s="49" t="s">
        <v>2</v>
      </c>
    </row>
    <row r="4" spans="1:9" s="53" customFormat="1" ht="40.5" customHeight="1" thickBot="1">
      <c r="A4" s="60"/>
      <c r="B4" s="61"/>
      <c r="C4" s="61"/>
      <c r="D4" s="61"/>
      <c r="E4" s="61"/>
      <c r="F4" s="61"/>
      <c r="G4" s="55">
        <v>100000</v>
      </c>
      <c r="H4" s="56">
        <f>G4*0.8428</f>
        <v>84280</v>
      </c>
      <c r="I4" s="57">
        <f>G4*0.1572</f>
        <v>15720</v>
      </c>
    </row>
    <row r="5" spans="1:9" s="4" customFormat="1" ht="13.5" thickBot="1">
      <c r="A5" s="2"/>
      <c r="B5" s="3"/>
      <c r="C5" s="3"/>
      <c r="D5" s="3"/>
      <c r="G5" s="5"/>
      <c r="H5" s="5"/>
      <c r="I5" s="5"/>
    </row>
    <row r="6" spans="1:9" s="53" customFormat="1" ht="51.75" customHeight="1" thickBot="1">
      <c r="A6" s="80" t="s">
        <v>3</v>
      </c>
      <c r="B6" s="81"/>
      <c r="C6" s="81"/>
      <c r="D6" s="81"/>
      <c r="E6" s="81"/>
      <c r="F6" s="81"/>
      <c r="G6" s="50">
        <f>G4</f>
        <v>100000</v>
      </c>
      <c r="H6" s="51">
        <f>H4</f>
        <v>84280</v>
      </c>
      <c r="I6" s="52">
        <f>I4</f>
        <v>15720</v>
      </c>
    </row>
    <row r="7" spans="1:9" ht="24.75" customHeight="1">
      <c r="A7" s="65" t="s">
        <v>7</v>
      </c>
      <c r="B7" s="66"/>
      <c r="C7" s="66"/>
      <c r="D7" s="66"/>
      <c r="E7" s="66"/>
      <c r="F7" s="67"/>
      <c r="G7" s="22">
        <f>G13+G17</f>
        <v>50000</v>
      </c>
      <c r="H7" s="33">
        <f>G7*0.8428</f>
        <v>42140</v>
      </c>
      <c r="I7" s="45">
        <f>G7*0.1572</f>
        <v>7860</v>
      </c>
    </row>
    <row r="8" spans="1:9" ht="24.75" customHeight="1">
      <c r="A8" s="82" t="s">
        <v>8</v>
      </c>
      <c r="B8" s="83"/>
      <c r="C8" s="83"/>
      <c r="D8" s="83"/>
      <c r="E8" s="83"/>
      <c r="F8" s="84"/>
      <c r="G8" s="23">
        <f>G14+G18</f>
        <v>10000</v>
      </c>
      <c r="H8" s="34">
        <f>G8*0.8428</f>
        <v>8428</v>
      </c>
      <c r="I8" s="46">
        <f>G8*0.1572</f>
        <v>1572</v>
      </c>
    </row>
    <row r="9" spans="1:9" ht="24.75" customHeight="1" thickBot="1">
      <c r="A9" s="85" t="s">
        <v>9</v>
      </c>
      <c r="B9" s="86"/>
      <c r="C9" s="86"/>
      <c r="D9" s="86"/>
      <c r="E9" s="86"/>
      <c r="F9" s="87"/>
      <c r="G9" s="24">
        <f>G15</f>
        <v>40000</v>
      </c>
      <c r="H9" s="35">
        <f>G9*0.8428</f>
        <v>33712</v>
      </c>
      <c r="I9" s="47">
        <f>G9*0.1572</f>
        <v>6288</v>
      </c>
    </row>
    <row r="10" spans="7:9" ht="13.5" thickBot="1">
      <c r="G10" s="6"/>
      <c r="H10" s="6"/>
      <c r="I10" s="6"/>
    </row>
    <row r="11" spans="1:10" ht="34.5" customHeight="1" thickBot="1">
      <c r="A11" s="88" t="s">
        <v>26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s="14" customFormat="1" ht="51.75" customHeight="1" thickBot="1">
      <c r="A12" s="26" t="s">
        <v>5</v>
      </c>
      <c r="B12" s="62" t="s">
        <v>0</v>
      </c>
      <c r="C12" s="63"/>
      <c r="D12" s="63"/>
      <c r="E12" s="63"/>
      <c r="F12" s="64"/>
      <c r="G12" s="27">
        <f>40650+8130+40000</f>
        <v>88780</v>
      </c>
      <c r="H12" s="36">
        <f>SUM(H13:H15)</f>
        <v>74823.784</v>
      </c>
      <c r="I12" s="44">
        <f>SUM(I13:I15)</f>
        <v>13956.216</v>
      </c>
      <c r="J12" s="28" t="s">
        <v>13</v>
      </c>
    </row>
    <row r="13" spans="1:10" ht="24.75" customHeight="1">
      <c r="A13" s="15" t="s">
        <v>15</v>
      </c>
      <c r="B13" s="71" t="s">
        <v>7</v>
      </c>
      <c r="C13" s="72"/>
      <c r="D13" s="72"/>
      <c r="E13" s="72"/>
      <c r="F13" s="73"/>
      <c r="G13" s="7">
        <f>H13+I13</f>
        <v>40650</v>
      </c>
      <c r="H13" s="37">
        <f>40650*0.8428</f>
        <v>34259.82</v>
      </c>
      <c r="I13" s="41">
        <f>40650*0.1572</f>
        <v>6390.18</v>
      </c>
      <c r="J13" s="29" t="s">
        <v>21</v>
      </c>
    </row>
    <row r="14" spans="1:10" ht="24.75" customHeight="1">
      <c r="A14" s="16" t="s">
        <v>16</v>
      </c>
      <c r="B14" s="77" t="s">
        <v>8</v>
      </c>
      <c r="C14" s="78"/>
      <c r="D14" s="78"/>
      <c r="E14" s="78"/>
      <c r="F14" s="79"/>
      <c r="G14" s="8">
        <f>H14+I14</f>
        <v>8130</v>
      </c>
      <c r="H14" s="38">
        <f>8130*0.8428</f>
        <v>6851.964</v>
      </c>
      <c r="I14" s="38">
        <f>8130*0.1572</f>
        <v>1278.036</v>
      </c>
      <c r="J14" s="30" t="s">
        <v>22</v>
      </c>
    </row>
    <row r="15" spans="1:10" ht="24.75" customHeight="1" thickBot="1">
      <c r="A15" s="17" t="s">
        <v>17</v>
      </c>
      <c r="B15" s="68" t="s">
        <v>9</v>
      </c>
      <c r="C15" s="69"/>
      <c r="D15" s="69"/>
      <c r="E15" s="69"/>
      <c r="F15" s="70"/>
      <c r="G15" s="9">
        <v>40000</v>
      </c>
      <c r="H15" s="39">
        <f>G15*0.8428</f>
        <v>33712</v>
      </c>
      <c r="I15" s="42">
        <f>G15*0.1572</f>
        <v>6288</v>
      </c>
      <c r="J15" s="11"/>
    </row>
    <row r="16" spans="1:10" s="14" customFormat="1" ht="51.75" customHeight="1" thickBot="1">
      <c r="A16" s="21" t="s">
        <v>6</v>
      </c>
      <c r="B16" s="91" t="s">
        <v>4</v>
      </c>
      <c r="C16" s="92"/>
      <c r="D16" s="92"/>
      <c r="E16" s="92"/>
      <c r="F16" s="93"/>
      <c r="G16" s="20">
        <f>9350+1870</f>
        <v>11220</v>
      </c>
      <c r="H16" s="40">
        <f>SUM(H17:H18)</f>
        <v>9456.216</v>
      </c>
      <c r="I16" s="40">
        <f>SUM(I17:I18)</f>
        <v>1763.784</v>
      </c>
      <c r="J16" s="31" t="s">
        <v>14</v>
      </c>
    </row>
    <row r="17" spans="1:10" s="4" customFormat="1" ht="24" customHeight="1">
      <c r="A17" s="15" t="s">
        <v>18</v>
      </c>
      <c r="B17" s="71" t="s">
        <v>7</v>
      </c>
      <c r="C17" s="72"/>
      <c r="D17" s="72"/>
      <c r="E17" s="72"/>
      <c r="F17" s="73"/>
      <c r="G17" s="18">
        <f>H17+I17</f>
        <v>9350</v>
      </c>
      <c r="H17" s="41">
        <f>9350*0.8428</f>
        <v>7880.18</v>
      </c>
      <c r="I17" s="41">
        <f>9350*0.1572</f>
        <v>1469.8200000000002</v>
      </c>
      <c r="J17" s="10" t="s">
        <v>23</v>
      </c>
    </row>
    <row r="18" spans="1:10" ht="24" customHeight="1" thickBot="1">
      <c r="A18" s="17" t="s">
        <v>19</v>
      </c>
      <c r="B18" s="68" t="s">
        <v>8</v>
      </c>
      <c r="C18" s="69"/>
      <c r="D18" s="69"/>
      <c r="E18" s="69"/>
      <c r="F18" s="70"/>
      <c r="G18" s="9">
        <f>H18+I18</f>
        <v>1870</v>
      </c>
      <c r="H18" s="42">
        <f>1870*0.8428</f>
        <v>1576.036</v>
      </c>
      <c r="I18" s="42">
        <f>1870*0.1572</f>
        <v>293.964</v>
      </c>
      <c r="J18" s="11" t="s">
        <v>20</v>
      </c>
    </row>
    <row r="19" ht="13.5" thickBot="1"/>
    <row r="20" spans="1:10" ht="33.75" customHeight="1" thickBot="1">
      <c r="A20" s="88" t="s">
        <v>27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s="14" customFormat="1" ht="51.75" customHeight="1" thickBot="1">
      <c r="A21" s="13" t="s">
        <v>5</v>
      </c>
      <c r="B21" s="74" t="s">
        <v>0</v>
      </c>
      <c r="C21" s="75"/>
      <c r="D21" s="75"/>
      <c r="E21" s="75"/>
      <c r="F21" s="76"/>
      <c r="G21" s="19">
        <f>SUM(G22:G24)</f>
        <v>88780</v>
      </c>
      <c r="H21" s="43">
        <f>SUM(H22:H24)</f>
        <v>74823.784</v>
      </c>
      <c r="I21" s="40">
        <f>SUM(I22:I24)</f>
        <v>13956.216</v>
      </c>
      <c r="J21" s="32" t="s">
        <v>28</v>
      </c>
    </row>
    <row r="22" spans="1:10" ht="24.75" customHeight="1">
      <c r="A22" s="15" t="s">
        <v>15</v>
      </c>
      <c r="B22" s="71" t="s">
        <v>7</v>
      </c>
      <c r="C22" s="72"/>
      <c r="D22" s="72"/>
      <c r="E22" s="72"/>
      <c r="F22" s="73"/>
      <c r="G22" s="7">
        <f>H22+I22</f>
        <v>40650</v>
      </c>
      <c r="H22" s="37">
        <f>40650*0.8428</f>
        <v>34259.82</v>
      </c>
      <c r="I22" s="41">
        <f>40650*0.1572</f>
        <v>6390.18</v>
      </c>
      <c r="J22" s="29"/>
    </row>
    <row r="23" spans="1:10" ht="24.75" customHeight="1">
      <c r="A23" s="16" t="s">
        <v>16</v>
      </c>
      <c r="B23" s="77" t="s">
        <v>8</v>
      </c>
      <c r="C23" s="78"/>
      <c r="D23" s="78"/>
      <c r="E23" s="78"/>
      <c r="F23" s="79"/>
      <c r="G23" s="8">
        <f>H23+I23</f>
        <v>8130</v>
      </c>
      <c r="H23" s="38">
        <f>8130*0.8428</f>
        <v>6851.964</v>
      </c>
      <c r="I23" s="38">
        <f>8130*0.1572</f>
        <v>1278.036</v>
      </c>
      <c r="J23" s="30"/>
    </row>
    <row r="24" spans="1:10" ht="24.75" customHeight="1" thickBot="1">
      <c r="A24" s="17" t="s">
        <v>17</v>
      </c>
      <c r="B24" s="68" t="s">
        <v>9</v>
      </c>
      <c r="C24" s="69"/>
      <c r="D24" s="69"/>
      <c r="E24" s="69"/>
      <c r="F24" s="70"/>
      <c r="G24" s="9">
        <v>40000</v>
      </c>
      <c r="H24" s="39">
        <f>G24*0.8428</f>
        <v>33712</v>
      </c>
      <c r="I24" s="42">
        <f>G24*0.1572</f>
        <v>6288</v>
      </c>
      <c r="J24" s="11"/>
    </row>
  </sheetData>
  <sheetProtection/>
  <mergeCells count="18">
    <mergeCell ref="A6:F6"/>
    <mergeCell ref="A8:F8"/>
    <mergeCell ref="A9:F9"/>
    <mergeCell ref="A11:J11"/>
    <mergeCell ref="A20:J20"/>
    <mergeCell ref="B23:F23"/>
    <mergeCell ref="B18:F18"/>
    <mergeCell ref="B16:F16"/>
    <mergeCell ref="A3:F4"/>
    <mergeCell ref="B12:F12"/>
    <mergeCell ref="A7:F7"/>
    <mergeCell ref="B15:F15"/>
    <mergeCell ref="B17:F17"/>
    <mergeCell ref="B24:F24"/>
    <mergeCell ref="B21:F21"/>
    <mergeCell ref="B22:F22"/>
    <mergeCell ref="B13:F13"/>
    <mergeCell ref="B14:F14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Orlowska</dc:creator>
  <cp:keywords/>
  <dc:description/>
  <cp:lastModifiedBy>Krzysztof Sołtys</cp:lastModifiedBy>
  <cp:lastPrinted>2019-01-25T10:12:06Z</cp:lastPrinted>
  <dcterms:created xsi:type="dcterms:W3CDTF">2018-12-13T15:20:48Z</dcterms:created>
  <dcterms:modified xsi:type="dcterms:W3CDTF">2019-02-05T08:05:32Z</dcterms:modified>
  <cp:category/>
  <cp:version/>
  <cp:contentType/>
  <cp:contentStatus/>
</cp:coreProperties>
</file>